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80" windowHeight="7815"/>
  </bookViews>
  <sheets>
    <sheet name="Quadro Generale" sheetId="1" r:id="rId1"/>
    <sheet name="OD-tit-con-tiosolf." sheetId="2" r:id="rId2"/>
    <sheet name="Nitrati" sheetId="3" r:id="rId3"/>
    <sheet name="Fosfati Totali" sheetId="4" r:id="rId4"/>
    <sheet name="analisi-Savi-Lab_Serv" sheetId="5" r:id="rId5"/>
    <sheet name="NOTE" sheetId="6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Y28" i="1"/>
  <c r="Y29"/>
  <c r="Y30"/>
  <c r="Y27"/>
  <c r="Z22"/>
  <c r="AA22"/>
  <c r="Y22"/>
  <c r="Q20"/>
  <c r="L22"/>
  <c r="M22"/>
  <c r="G22"/>
  <c r="H22"/>
  <c r="I22"/>
  <c r="J22"/>
  <c r="K22"/>
  <c r="F22"/>
  <c r="D22"/>
  <c r="E22"/>
  <c r="S20"/>
  <c r="T20" s="1"/>
  <c r="S19"/>
  <c r="T19" s="1"/>
  <c r="S18"/>
  <c r="T18" s="1"/>
  <c r="S17"/>
  <c r="T17" s="1"/>
  <c r="T22" s="1"/>
  <c r="R20"/>
  <c r="Q19"/>
  <c r="R19" s="1"/>
  <c r="Q18"/>
  <c r="R18" s="1"/>
  <c r="Q17"/>
  <c r="R17" s="1"/>
  <c r="R22" s="1"/>
  <c r="N20"/>
  <c r="C15" i="4"/>
  <c r="D15" s="1"/>
  <c r="C14"/>
  <c r="D14" s="1"/>
  <c r="C13"/>
  <c r="D13" s="1"/>
  <c r="D15" i="3"/>
  <c r="D14"/>
  <c r="D13"/>
  <c r="F19" i="2"/>
  <c r="G19" s="1"/>
  <c r="F20"/>
  <c r="G20" s="1"/>
  <c r="D20"/>
  <c r="O20" i="1"/>
  <c r="P20" s="1"/>
  <c r="C12" i="4"/>
  <c r="D12" i="3"/>
  <c r="F18" i="2"/>
  <c r="G18" s="1"/>
  <c r="F21"/>
  <c r="G21" s="1"/>
  <c r="H21" s="1"/>
  <c r="D18"/>
  <c r="Q22" i="1" l="1"/>
  <c r="S22"/>
  <c r="S29"/>
  <c r="S31"/>
  <c r="S30"/>
  <c r="S28"/>
  <c r="D12" i="4"/>
  <c r="H19" i="2"/>
  <c r="N18" i="1"/>
  <c r="O18" s="1"/>
  <c r="P18" s="1"/>
  <c r="H20" i="2"/>
  <c r="N19" i="1"/>
  <c r="O19" s="1"/>
  <c r="P19" s="1"/>
  <c r="H18" i="2"/>
  <c r="N17" i="1"/>
  <c r="O17" l="1"/>
  <c r="N22"/>
  <c r="P17" l="1"/>
  <c r="P22" s="1"/>
  <c r="O22"/>
</calcChain>
</file>

<file path=xl/sharedStrings.xml><?xml version="1.0" encoding="utf-8"?>
<sst xmlns="http://schemas.openxmlformats.org/spreadsheetml/2006/main" count="265" uniqueCount="180">
  <si>
    <t>DATA</t>
  </si>
  <si>
    <t>Cond. Meteo:</t>
  </si>
  <si>
    <t>Note:</t>
  </si>
  <si>
    <t>Descrizione</t>
  </si>
  <si>
    <t>ORA</t>
  </si>
  <si>
    <t>T. ARIA</t>
  </si>
  <si>
    <t>T ACQUA</t>
  </si>
  <si>
    <t>COND</t>
  </si>
  <si>
    <t>DO%</t>
  </si>
  <si>
    <t>DO</t>
  </si>
  <si>
    <t xml:space="preserve"> pH</t>
  </si>
  <si>
    <t>RedOx</t>
  </si>
  <si>
    <t>Sal</t>
  </si>
  <si>
    <t>TDS</t>
  </si>
  <si>
    <t>[µS/cm]</t>
  </si>
  <si>
    <t>[%]</t>
  </si>
  <si>
    <t>[mg/l]</t>
  </si>
  <si>
    <t>[mV]</t>
  </si>
  <si>
    <t>[ppt]</t>
  </si>
  <si>
    <t>Trasparenza</t>
  </si>
  <si>
    <t>(cm)</t>
  </si>
  <si>
    <t>[°C]</t>
  </si>
  <si>
    <t>(°C)</t>
  </si>
  <si>
    <t>acqua corrente?</t>
  </si>
  <si>
    <t>PROGETTO MINCIO 2018</t>
  </si>
  <si>
    <t>Ossigeno % di saturazione</t>
  </si>
  <si>
    <t xml:space="preserve">DO </t>
  </si>
  <si>
    <t>Ossigeno disciolto</t>
  </si>
  <si>
    <t xml:space="preserve">Potenziale Redox </t>
  </si>
  <si>
    <t xml:space="preserve">Sal </t>
  </si>
  <si>
    <t>Legenda per le sigle presenti (meno note):</t>
  </si>
  <si>
    <t>Salinità</t>
  </si>
  <si>
    <t>Total Dissolved Solids, Solidi Disciolti Totali</t>
  </si>
  <si>
    <t xml:space="preserve">esprime la capacità ossidante (di acquistare elettroni) o di riduzione (cedere elettronica) di una soluzione </t>
  </si>
  <si>
    <t xml:space="preserve">L'intervallo migliore per le acque superficiali varia da 200 a 400mV; valori di molto inferiori pongono problemi, così come valori molto superiori... </t>
  </si>
  <si>
    <t>Ossigeno a 6 giorni</t>
  </si>
  <si>
    <t>(mg/l)</t>
  </si>
  <si>
    <t>Sereno</t>
  </si>
  <si>
    <t>9:30</t>
  </si>
  <si>
    <t>10:30</t>
  </si>
  <si>
    <t>11:15</t>
  </si>
  <si>
    <t>11:40</t>
  </si>
  <si>
    <t>95-100</t>
  </si>
  <si>
    <t>Note</t>
  </si>
  <si>
    <t>CAMPIONAMENTI EFFETTUATI IN DATA 26.04.2018</t>
  </si>
  <si>
    <t>Classe 3C, SSPG Bertazzolo, IC MN3</t>
  </si>
  <si>
    <t>Luogo IS Fermi</t>
  </si>
  <si>
    <t>Operatore: coordinatore Labter-Crea</t>
  </si>
  <si>
    <t>Protocollo GREEN-GLOBE</t>
  </si>
  <si>
    <t>Kit HACH OD</t>
  </si>
  <si>
    <t xml:space="preserve">Stazione Rilevamento  </t>
  </si>
  <si>
    <t xml:space="preserve">Numero gocce di titolazione </t>
  </si>
  <si>
    <t>Tiosolfato Fermi (A)</t>
  </si>
  <si>
    <t>Tiosolfato HACH (B)</t>
  </si>
  <si>
    <t>B/A *</t>
  </si>
  <si>
    <t>* Da altre titolazioni, condotte nei giorni successivi</t>
  </si>
  <si>
    <t>Data esecuzione: 2.05.2018</t>
  </si>
  <si>
    <t>è risultato che valore più frequente del rapporto B/A risulta essere 1,7</t>
  </si>
  <si>
    <t>E questo valore viene applicato nel presente foglio di lavoro</t>
  </si>
  <si>
    <t>B/A adottato</t>
  </si>
  <si>
    <t>Numero gocce titolazione</t>
  </si>
  <si>
    <t>mg/L</t>
  </si>
  <si>
    <t>Ossigeno a 5 giorni</t>
  </si>
  <si>
    <t>BOD5</t>
  </si>
  <si>
    <t>Nitrati</t>
  </si>
  <si>
    <t>OSS DISC.</t>
  </si>
  <si>
    <t>A 6 GIORNI</t>
  </si>
  <si>
    <t>A 5 GIORNI</t>
  </si>
  <si>
    <t>OSSIGENO DISCIOLTO  A 6 E 5 GIORNI</t>
  </si>
  <si>
    <t>NITRATI</t>
  </si>
  <si>
    <t>Data esecuzione: 4.05.2018</t>
  </si>
  <si>
    <t>Lettura Colorimetro</t>
  </si>
  <si>
    <t>mg/l di Nitrati espressi come N</t>
  </si>
  <si>
    <t>mg/l di Nitrati espressi come NO3</t>
  </si>
  <si>
    <t>FOSFATI TOTALI</t>
  </si>
  <si>
    <t>Data esecuzione: 5.05.2018</t>
  </si>
  <si>
    <t>Fosfati</t>
  </si>
  <si>
    <t>Fosfati Totali</t>
  </si>
  <si>
    <t>mg/l di Fosfati espressi come PO4</t>
  </si>
  <si>
    <t>mg/l di Fosfati espressi come P</t>
  </si>
  <si>
    <t>ANALISI ESEGUITE NEI LABORATORI DI CHIMICA DELL'IS FERMI</t>
  </si>
  <si>
    <t>Vedi foglio Nitrati</t>
  </si>
  <si>
    <t>Vedi foglio OD-tit-con-tiolsolf.</t>
  </si>
  <si>
    <t>Vedi foglio Fosfati totali</t>
  </si>
  <si>
    <t>Vallazza, Porticciolo Pietole Vecchia</t>
  </si>
  <si>
    <t>Lago Superiore, Loc. Zanzara</t>
  </si>
  <si>
    <t>Lago di Mezzo, Ponte di San Giorgio</t>
  </si>
  <si>
    <t xml:space="preserve"> Lago Inferiore, Diga Masetti</t>
  </si>
  <si>
    <t>Codice</t>
  </si>
  <si>
    <t>Fosfati_PO4</t>
  </si>
  <si>
    <t>Nitrati_NO3</t>
  </si>
  <si>
    <t>18SA10002</t>
  </si>
  <si>
    <t>Lago Inferiore, Diga Masetti (in riva destra) - Sigla AL2 - Coordinate 45° 08' 43,02" N  - 10° 48' 28,67" E</t>
  </si>
  <si>
    <t>&lt; 0.15</t>
  </si>
  <si>
    <t>18SA10003</t>
  </si>
  <si>
    <t>18SA10004</t>
  </si>
  <si>
    <t>Vallazza, Porticciolo di Pietole Vecchia (in riva destra) - Sigla VI - Coordinate 45° 07’ 54,16” N - 10° 49’ 33,66” E</t>
  </si>
  <si>
    <t>18SA10005</t>
  </si>
  <si>
    <t>Lago di Mezzo, Ponte di San Giorgio (in riva destra) - Sigla AL - Coordinate 45° 09’ 40,85” N - 10° 48’ 11,93” E</t>
  </si>
  <si>
    <t>Lago Superiore, Loc. Zanzara (in riva destra) - Sigla SA - Coordinate 45° 09’ 40,85” N - 10° 48’ 11,93” E</t>
  </si>
  <si>
    <t>Lago Superiore, Loc. ZANZARA</t>
  </si>
  <si>
    <t>Lago Inferiore, DIGA MASETTI</t>
  </si>
  <si>
    <t>Lago di Mezzo, PONTE DI SAN GIORGIO</t>
  </si>
  <si>
    <t xml:space="preserve">Lago Inferiore, DIGA MASETTI </t>
  </si>
  <si>
    <t>Vallazza, PORTICCIOLO PIETOLE VECCHIA</t>
  </si>
  <si>
    <t>Analisi eseguite presso i Laboratori della Ditta SAVI Laboratori &amp; Service</t>
  </si>
  <si>
    <t>(mg/l di Nitrati epressi come N )</t>
  </si>
  <si>
    <t>(mg/l di Nitrati espressi come NO3)</t>
  </si>
  <si>
    <t>Cl</t>
  </si>
  <si>
    <r>
      <t>SO</t>
    </r>
    <r>
      <rPr>
        <b/>
        <vertAlign val="subscript"/>
        <sz val="12"/>
        <rFont val="Arial"/>
        <family val="2"/>
      </rPr>
      <t>4</t>
    </r>
  </si>
  <si>
    <t xml:space="preserve">Strumento: Kit Fosfati Totali HACH </t>
  </si>
  <si>
    <t>Strumento: Kit  NITRATI HACH</t>
  </si>
  <si>
    <t>Strumento: Cromatografo Ionico</t>
  </si>
  <si>
    <t>Nota:</t>
  </si>
  <si>
    <t>le stazioni sono elencate da Nord a Sud</t>
  </si>
  <si>
    <t>MISURAZIONI ESEGUITE CON SONDA PARAMETRICA</t>
  </si>
  <si>
    <t>Disco di Secchi</t>
  </si>
  <si>
    <t xml:space="preserve">Campionamenti e misurazioni in campo a cura della Classe 3C , Scuola Secondaria di Primo Grado Bertazzolo, IC Mantova 3 </t>
  </si>
  <si>
    <t>Analisi integrative a cura di SAVI Laboratori&amp;Service, ITET Mantegna e Labter-Crea (vedi foglio NOTE)</t>
  </si>
  <si>
    <t>QUADRO GENERALE RISULTATI</t>
  </si>
  <si>
    <t>PROGETTO MINCIO  edizione 2018</t>
  </si>
  <si>
    <t>GIORNATA DI MONITORAGGIO LAGHI DI MANTOVA E VALLAZZA, 26 aprile  2018</t>
  </si>
  <si>
    <t>Informazioni preliminari</t>
  </si>
  <si>
    <t>Campionamenti e analisi in campo</t>
  </si>
  <si>
    <t xml:space="preserve">I campionamenti e le analisi in campo sono stati effettuati dagli studenti della Classe 3C della Scuola Secondaria di Primo Grado Bertazzolo, Istituto Comprensivo Mantova 3 </t>
  </si>
  <si>
    <t>Per raggiungere le stazioni di rilevamento la classe ha utilizzato le biciclette, un bell'esempio di mobilità sostenibile al servizio delle ricerche ambientali.</t>
  </si>
  <si>
    <r>
      <t xml:space="preserve">Nell’escursione la classe è stata assistita dal </t>
    </r>
    <r>
      <rPr>
        <b/>
        <sz val="10"/>
        <color indexed="8"/>
        <rFont val="Arial"/>
        <family val="2"/>
      </rPr>
      <t>Prof.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Daniele Mattioli</t>
    </r>
    <r>
      <rPr>
        <sz val="10"/>
        <color indexed="8"/>
        <rFont val="Arial"/>
        <family val="2"/>
      </rPr>
      <t xml:space="preserve">, presidente della </t>
    </r>
    <r>
      <rPr>
        <b/>
        <sz val="10"/>
        <color indexed="8"/>
        <rFont val="Arial"/>
        <family val="2"/>
      </rPr>
      <t>Federazione Italiana Amici della Bicicletta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FIAB</t>
    </r>
    <r>
      <rPr>
        <sz val="10"/>
        <color indexed="8"/>
        <rFont val="Arial"/>
        <family val="2"/>
      </rPr>
      <t>, di Mantova che ha effettuato alcuni interventi di riparazione delle bici</t>
    </r>
  </si>
  <si>
    <t xml:space="preserve">Analisi integrative in  Laboratorio </t>
  </si>
  <si>
    <t>* Ossigeno Disciolto a 5 giorni, Nitrati e Fosfati Totali da personale di Labter-Crea  presso i Laboratori di Chimica dell'IS Fermi di Mantova</t>
  </si>
  <si>
    <t>coordinati dal Prof. Massimo Codurri e accompagnati dalle docenti Livia Pirelli e Giuseppina Salami</t>
  </si>
  <si>
    <t xml:space="preserve">Strumentazione utilizzata: Sonda Multiparametrica, Termometro, pHmetro e disco Secchi di proprietà di Labter-Crea </t>
  </si>
  <si>
    <t>Sui campioni prelevati dalla classe sono state effettuate le seguenti analisi integrative:</t>
  </si>
  <si>
    <t>Strumentazione: cromatografia ionica</t>
  </si>
  <si>
    <t xml:space="preserve">Strumentazione: per analisi microbiologica  </t>
  </si>
  <si>
    <t xml:space="preserve">Strumentazione: Kit per Ossigeno Disciolto, Nitrati e Fosfati Totali della ditta HACH </t>
  </si>
  <si>
    <t>Consulenza per interpretazione e valutazione dati: ARPA Lombardia sede di Mantova (rif. Dott.ssa Lorenza Galassi)</t>
  </si>
  <si>
    <t>Escherichia coli</t>
  </si>
  <si>
    <t>(UFC/100mL)</t>
  </si>
  <si>
    <t>ITET Mantegna MN</t>
  </si>
  <si>
    <t>coming soon</t>
  </si>
  <si>
    <t xml:space="preserve">* Nitrati, Fosfati Totali, Cloruri, Solfati e Gifosato presso i Laboratori della ditta SAVI Laboratori&amp;Service (azienda certificata) di Roncoferraro (rif. Dott. Mosè Mozzarelli) </t>
  </si>
  <si>
    <t>* Escherichia coli, dalla Classe 4A AMB dell'ITET Mantegna di Mantova (rif. Prof.ssa Stefania Roversi)</t>
  </si>
  <si>
    <t>Glifosato</t>
  </si>
  <si>
    <r>
      <t>(</t>
    </r>
    <r>
      <rPr>
        <sz val="12"/>
        <rFont val="Calibri"/>
        <family val="2"/>
      </rPr>
      <t>µ</t>
    </r>
    <r>
      <rPr>
        <sz val="12"/>
        <rFont val="Arial"/>
        <family val="2"/>
      </rPr>
      <t>g/l)</t>
    </r>
  </si>
  <si>
    <t>Prima Giornata di Monitoraggio del Mincio 26.04.2018</t>
  </si>
  <si>
    <t xml:space="preserve">STAZIONE </t>
  </si>
  <si>
    <t>OSS DISC.**</t>
  </si>
  <si>
    <t>** Il valore dell'Ossigeno a 5 giorni si ottiene dividendo quello a 6 giorni per 0,91</t>
  </si>
  <si>
    <t>AL</t>
  </si>
  <si>
    <t>AL2</t>
  </si>
  <si>
    <t>VI</t>
  </si>
  <si>
    <t>PROGETTO DI ALTERNANZA SCUOLA LAVORO IN CONVENZIONE COL PARCO DEL MINCIO (ANNO 2018)</t>
  </si>
  <si>
    <t>IL PROGETTO FA PARTE DI UN PROGETTO DI EDUCAZIONE AMBIENTALE DEL PARCO DEL MINCIO, SUPPORTATO DA REGIONE LOMBARDIA</t>
  </si>
  <si>
    <t>IL PROGETTO COSTITUISCE UN'AZIONE DEL CONTRATTO DI FIUME MINCIO</t>
  </si>
  <si>
    <t>Analisi eseguite presso</t>
  </si>
  <si>
    <t>Analisi effettutate presso i Laboratori della Ditta SAVI Laboratori &amp; Service, Roncoferraro, Mantova</t>
  </si>
  <si>
    <r>
      <rPr>
        <b/>
        <sz val="16"/>
        <color theme="3" tint="0.39997558519241921"/>
        <rFont val="Calibri"/>
        <family val="2"/>
        <scheme val="minor"/>
      </rPr>
      <t>NITRATI, FOSFATI TOTALI, CLORURI, SOLFATI, GLIFOSATO</t>
    </r>
    <r>
      <rPr>
        <b/>
        <sz val="11"/>
        <color theme="1"/>
        <rFont val="Calibri"/>
        <family val="2"/>
        <scheme val="minor"/>
      </rPr>
      <t xml:space="preserve"> </t>
    </r>
  </si>
  <si>
    <t>(µgl)</t>
  </si>
  <si>
    <t>Fosfati Totali_PO4</t>
  </si>
  <si>
    <t>Fosfati Totali_P</t>
  </si>
  <si>
    <t>Nitrati_N</t>
  </si>
  <si>
    <t>&lt;0,15</t>
  </si>
  <si>
    <t xml:space="preserve">Rapporto  valore Fosfati_PO4 Kit/Fosfati_PO4 SAVI </t>
  </si>
  <si>
    <t xml:space="preserve">Non è dato conoscere il valore esatto della concentrazione dei Fosfati SAVI:   </t>
  </si>
  <si>
    <t xml:space="preserve">nell'ipotesi che questi ultimi siano poco sotto il valore di rilevamento = 0,15 mg/L , </t>
  </si>
  <si>
    <t>si può dire che i dati ottenuti con i kit sono maggiori di quelli ottenuti dalla strumentazione più sofisiticata SAVI</t>
  </si>
  <si>
    <t>da un minimo di  1,71 ad un massimo di 3,6 volte</t>
  </si>
  <si>
    <t>Rapporto  valore nitrati_NO3 kit/Nitrati_NO3 Savi %</t>
  </si>
  <si>
    <t>Relativamente ai valori ottenuti,si può concludere che i valori dei</t>
  </si>
  <si>
    <t xml:space="preserve">Nitrati_NO3 ottenuti con i kit, sono inferiori rispetto a queli ottenuti con strumenti più sofisticati dalla SAVI: vanno dal 50 % al 75 % circa.  </t>
  </si>
  <si>
    <t>Lago Superiore</t>
  </si>
  <si>
    <t>Lago di Mezzo</t>
  </si>
  <si>
    <t>Lago Inferiore</t>
  </si>
  <si>
    <t>Pietole Vecchia</t>
  </si>
  <si>
    <t>LIMeco</t>
  </si>
  <si>
    <t>Punteggio</t>
  </si>
  <si>
    <t>SA2</t>
  </si>
  <si>
    <t>L2</t>
  </si>
  <si>
    <t>Sigla Stazione</t>
  </si>
  <si>
    <t>Lago Superiore, Loc. Zanzara (in riva destra) - Sigla SA2 - Coordinate 45° 09’ 40,85” N - 10° 48’ 11,93” 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</si>
</sst>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-[$€-2]\ * #,##0.00_-;\-[$€-2]\ * #,##0.00_-;_-[$€-2]\ * \-??_-"/>
    <numFmt numFmtId="166" formatCode="#,##0.0_ ;\-#,##0.0\ "/>
  </numFmts>
  <fonts count="29">
    <font>
      <sz val="11"/>
      <color theme="1"/>
      <name val="Calibri"/>
      <family val="2"/>
      <scheme val="minor"/>
    </font>
    <font>
      <b/>
      <sz val="12"/>
      <color theme="4" tint="-0.249977111117893"/>
      <name val="Century Gothic"/>
      <family val="2"/>
    </font>
    <font>
      <b/>
      <sz val="14"/>
      <color theme="4" tint="-0.249977111117893"/>
      <name val="Century Gothic"/>
      <family val="2"/>
    </font>
    <font>
      <b/>
      <sz val="12"/>
      <color theme="1"/>
      <name val="Century Gothic"/>
      <family val="2"/>
    </font>
    <font>
      <b/>
      <sz val="12"/>
      <color rgb="FFFF0000"/>
      <name val="Century Gothic"/>
      <family val="2"/>
    </font>
    <font>
      <b/>
      <i/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color theme="3" tint="0.3999755851924192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rgb="FF000000"/>
      <name val="Arial"/>
      <family val="2"/>
    </font>
    <font>
      <sz val="12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8E40"/>
      <name val="Arial"/>
      <family val="2"/>
    </font>
    <font>
      <b/>
      <sz val="12"/>
      <color theme="1"/>
      <name val="Calibri"/>
      <family val="2"/>
    </font>
    <font>
      <b/>
      <sz val="16"/>
      <color theme="4" tint="-0.249977111117893"/>
      <name val="Century Gothic"/>
      <family val="2"/>
    </font>
    <font>
      <b/>
      <sz val="12"/>
      <color theme="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A84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3" tint="0.39997558519241921"/>
      </top>
      <bottom/>
      <diagonal/>
    </border>
    <border>
      <left/>
      <right/>
      <top style="thin">
        <color rgb="FF008E40"/>
      </top>
      <bottom/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65" fontId="10" fillId="0" borderId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2" fillId="0" borderId="12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6" fillId="0" borderId="8" xfId="0" applyFont="1" applyBorder="1" applyAlignment="1">
      <alignment horizontal="left" wrapText="1"/>
    </xf>
    <xf numFmtId="2" fontId="0" fillId="0" borderId="9" xfId="0" applyNumberForma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10" fillId="6" borderId="15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0" fontId="12" fillId="6" borderId="22" xfId="1" applyFont="1" applyFill="1" applyBorder="1" applyAlignment="1">
      <alignment vertical="center"/>
    </xf>
    <xf numFmtId="0" fontId="12" fillId="6" borderId="23" xfId="1" applyFont="1" applyFill="1" applyBorder="1" applyAlignment="1">
      <alignment vertical="center"/>
    </xf>
    <xf numFmtId="0" fontId="12" fillId="6" borderId="24" xfId="1" applyFont="1" applyFill="1" applyBorder="1" applyAlignment="1">
      <alignment vertical="center"/>
    </xf>
    <xf numFmtId="0" fontId="12" fillId="0" borderId="10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6" borderId="18" xfId="0" applyFont="1" applyFill="1" applyBorder="1" applyAlignment="1">
      <alignment vertical="center" wrapText="1"/>
    </xf>
    <xf numFmtId="2" fontId="12" fillId="0" borderId="25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6" fillId="0" borderId="27" xfId="0" applyFont="1" applyBorder="1" applyAlignment="1">
      <alignment horizontal="left" wrapText="1"/>
    </xf>
    <xf numFmtId="49" fontId="0" fillId="0" borderId="27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8" fillId="7" borderId="17" xfId="0" applyFont="1" applyFill="1" applyBorder="1"/>
    <xf numFmtId="166" fontId="11" fillId="0" borderId="0" xfId="2" applyNumberFormat="1" applyFont="1" applyFill="1" applyBorder="1" applyAlignment="1" applyProtection="1"/>
    <xf numFmtId="166" fontId="14" fillId="0" borderId="0" xfId="2" applyNumberFormat="1" applyFont="1" applyFill="1" applyBorder="1" applyAlignment="1" applyProtection="1"/>
    <xf numFmtId="166" fontId="15" fillId="0" borderId="0" xfId="2" applyNumberFormat="1" applyFont="1" applyFill="1" applyBorder="1" applyAlignment="1" applyProtection="1"/>
    <xf numFmtId="49" fontId="0" fillId="0" borderId="0" xfId="2" applyNumberFormat="1" applyFont="1" applyFill="1" applyBorder="1" applyAlignment="1" applyProtection="1"/>
    <xf numFmtId="0" fontId="16" fillId="0" borderId="0" xfId="0" applyFont="1"/>
    <xf numFmtId="0" fontId="19" fillId="0" borderId="0" xfId="0" applyFont="1"/>
    <xf numFmtId="49" fontId="15" fillId="0" borderId="0" xfId="2" applyNumberFormat="1" applyFont="1" applyFill="1" applyBorder="1" applyAlignment="1" applyProtection="1"/>
    <xf numFmtId="0" fontId="0" fillId="0" borderId="0" xfId="0" applyBorder="1" applyAlignment="1"/>
    <xf numFmtId="0" fontId="11" fillId="0" borderId="2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2" fillId="0" borderId="30" xfId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1" fillId="8" borderId="0" xfId="0" applyFont="1" applyFill="1" applyBorder="1"/>
    <xf numFmtId="0" fontId="22" fillId="8" borderId="31" xfId="0" applyFont="1" applyFill="1" applyBorder="1"/>
    <xf numFmtId="0" fontId="22" fillId="8" borderId="0" xfId="0" applyFont="1" applyFill="1" applyBorder="1"/>
    <xf numFmtId="2" fontId="22" fillId="8" borderId="32" xfId="0" applyNumberFormat="1" applyFont="1" applyFill="1" applyBorder="1"/>
    <xf numFmtId="0" fontId="22" fillId="8" borderId="32" xfId="0" applyFont="1" applyFill="1" applyBorder="1"/>
    <xf numFmtId="0" fontId="22" fillId="8" borderId="0" xfId="0" applyFont="1" applyFill="1"/>
    <xf numFmtId="0" fontId="21" fillId="8" borderId="33" xfId="0" applyFont="1" applyFill="1" applyBorder="1"/>
    <xf numFmtId="0" fontId="22" fillId="8" borderId="34" xfId="0" applyFont="1" applyFill="1" applyBorder="1"/>
    <xf numFmtId="2" fontId="22" fillId="8" borderId="34" xfId="0" applyNumberFormat="1" applyFont="1" applyFill="1" applyBorder="1"/>
    <xf numFmtId="0" fontId="23" fillId="0" borderId="35" xfId="0" applyFont="1" applyBorder="1"/>
    <xf numFmtId="0" fontId="0" fillId="0" borderId="36" xfId="0" applyBorder="1"/>
    <xf numFmtId="2" fontId="0" fillId="0" borderId="36" xfId="0" applyNumberFormat="1" applyBorder="1"/>
    <xf numFmtId="0" fontId="24" fillId="0" borderId="0" xfId="0" applyFont="1"/>
    <xf numFmtId="0" fontId="23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25" fillId="0" borderId="0" xfId="0" applyFont="1"/>
    <xf numFmtId="0" fontId="11" fillId="5" borderId="17" xfId="1" applyFont="1" applyFill="1" applyBorder="1" applyAlignment="1">
      <alignment horizontal="center" vertical="center"/>
    </xf>
    <xf numFmtId="0" fontId="27" fillId="0" borderId="0" xfId="0" applyFont="1"/>
    <xf numFmtId="0" fontId="26" fillId="10" borderId="0" xfId="0" applyFont="1" applyFill="1"/>
    <xf numFmtId="0" fontId="28" fillId="10" borderId="0" xfId="0" applyFont="1" applyFill="1" applyAlignment="1">
      <alignment horizontal="center"/>
    </xf>
    <xf numFmtId="0" fontId="28" fillId="1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11" fillId="11" borderId="19" xfId="1" applyFont="1" applyFill="1" applyBorder="1" applyAlignment="1">
      <alignment horizontal="center" vertical="center"/>
    </xf>
    <xf numFmtId="0" fontId="11" fillId="11" borderId="20" xfId="1" applyFont="1" applyFill="1" applyBorder="1" applyAlignment="1">
      <alignment horizontal="center" vertical="center"/>
    </xf>
    <xf numFmtId="0" fontId="11" fillId="11" borderId="21" xfId="1" applyFont="1" applyFill="1" applyBorder="1" applyAlignment="1">
      <alignment horizontal="center" vertical="center"/>
    </xf>
    <xf numFmtId="0" fontId="11" fillId="7" borderId="19" xfId="1" applyFont="1" applyFill="1" applyBorder="1" applyAlignment="1">
      <alignment horizontal="center" vertical="center"/>
    </xf>
    <xf numFmtId="0" fontId="11" fillId="7" borderId="20" xfId="1" applyFont="1" applyFill="1" applyBorder="1" applyAlignment="1">
      <alignment horizontal="center" vertical="center"/>
    </xf>
    <xf numFmtId="0" fontId="0" fillId="7" borderId="20" xfId="0" applyFill="1" applyBorder="1" applyAlignment="1"/>
    <xf numFmtId="0" fontId="0" fillId="7" borderId="21" xfId="0" applyFill="1" applyBorder="1" applyAlignment="1"/>
    <xf numFmtId="0" fontId="11" fillId="0" borderId="13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9" borderId="19" xfId="1" applyFont="1" applyFill="1" applyBorder="1" applyAlignment="1">
      <alignment horizontal="center" vertical="center"/>
    </xf>
    <xf numFmtId="0" fontId="11" fillId="9" borderId="20" xfId="1" applyFont="1" applyFill="1" applyBorder="1" applyAlignment="1">
      <alignment horizontal="center" vertical="center"/>
    </xf>
    <xf numFmtId="0" fontId="0" fillId="9" borderId="20" xfId="0" applyFill="1" applyBorder="1" applyAlignment="1"/>
    <xf numFmtId="0" fontId="0" fillId="9" borderId="21" xfId="0" applyFill="1" applyBorder="1" applyAlignment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9" fillId="5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</cellXfs>
  <cellStyles count="3">
    <cellStyle name="Euro" xfId="2"/>
    <cellStyle name="Normale" xfId="0" builtinId="0"/>
    <cellStyle name="Normale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'[1]22-2-2018'!$K$10:$K$11</c:f>
              <c:strCache>
                <c:ptCount val="1"/>
                <c:pt idx="0">
                  <c:v>Sal [ppt]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'[1]22-2-2018'!$B$12:$B$19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'[1]22-2-2018'!$K$12:$K$19</c:f>
              <c:numCache>
                <c:formatCode>General</c:formatCode>
                <c:ptCount val="8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9C-437C-AA6F-D1B9E900F262}"/>
            </c:ext>
          </c:extLst>
        </c:ser>
        <c:marker val="1"/>
        <c:axId val="102290944"/>
        <c:axId val="102300288"/>
      </c:lineChart>
      <c:catAx>
        <c:axId val="10229094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300288"/>
        <c:crosses val="autoZero"/>
        <c:auto val="1"/>
        <c:lblAlgn val="ctr"/>
        <c:lblOffset val="100"/>
      </c:catAx>
      <c:valAx>
        <c:axId val="1023002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29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'[1]22-2-2018'!$L$10:$L$11</c:f>
              <c:strCache>
                <c:ptCount val="1"/>
                <c:pt idx="0">
                  <c:v>TDS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'[1]22-2-2018'!$B$12:$B$19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'[1]22-2-2018'!$L$12:$L$19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94-49E2-B2E5-399431B743FD}"/>
            </c:ext>
          </c:extLst>
        </c:ser>
        <c:marker val="1"/>
        <c:axId val="81225600"/>
        <c:axId val="81227776"/>
      </c:lineChart>
      <c:catAx>
        <c:axId val="8122560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227776"/>
        <c:crosses val="autoZero"/>
        <c:auto val="1"/>
        <c:lblAlgn val="ctr"/>
        <c:lblOffset val="100"/>
      </c:catAx>
      <c:valAx>
        <c:axId val="812277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22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64</xdr:row>
      <xdr:rowOff>19050</xdr:rowOff>
    </xdr:from>
    <xdr:to>
      <xdr:col>8</xdr:col>
      <xdr:colOff>523875</xdr:colOff>
      <xdr:row>76</xdr:row>
      <xdr:rowOff>133350</xdr:rowOff>
    </xdr:to>
    <xdr:graphicFrame macro="">
      <xdr:nvGraphicFramePr>
        <xdr:cNvPr id="8" name="Grafico 7">
          <a:extLst>
            <a:ext uri="{FF2B5EF4-FFF2-40B4-BE49-F238E27FC236}">
              <a16:creationId xmlns="" xmlns:a16="http://schemas.microsoft.com/office/drawing/2014/main" id="{E711A5C4-375F-4483-8C4F-B04E76EFC1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676275</xdr:colOff>
      <xdr:row>64</xdr:row>
      <xdr:rowOff>19050</xdr:rowOff>
    </xdr:from>
    <xdr:to>
      <xdr:col>14</xdr:col>
      <xdr:colOff>676275</xdr:colOff>
      <xdr:row>76</xdr:row>
      <xdr:rowOff>133350</xdr:rowOff>
    </xdr:to>
    <xdr:graphicFrame macro="">
      <xdr:nvGraphicFramePr>
        <xdr:cNvPr id="9" name="Grafico 8">
          <a:extLst>
            <a:ext uri="{FF2B5EF4-FFF2-40B4-BE49-F238E27FC236}">
              <a16:creationId xmlns="" xmlns:a16="http://schemas.microsoft.com/office/drawing/2014/main" id="{859395A1-AAF8-4629-8058-19BFE113C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981075</xdr:colOff>
      <xdr:row>3</xdr:row>
      <xdr:rowOff>238125</xdr:rowOff>
    </xdr:to>
    <xdr:pic>
      <xdr:nvPicPr>
        <xdr:cNvPr id="4" name="Immagine 1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9525"/>
          <a:ext cx="952500" cy="809625"/>
        </a:xfrm>
        <a:prstGeom prst="rect">
          <a:avLst/>
        </a:prstGeom>
        <a:noFill/>
        <a:ln w="9525">
          <a:solidFill>
            <a:schemeClr val="tx2">
              <a:lumMod val="40000"/>
              <a:lumOff val="60000"/>
            </a:schemeClr>
          </a:solidFill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19050</xdr:rowOff>
    </xdr:from>
    <xdr:to>
      <xdr:col>16</xdr:col>
      <xdr:colOff>1219200</xdr:colOff>
      <xdr:row>3</xdr:row>
      <xdr:rowOff>228600</xdr:rowOff>
    </xdr:to>
    <xdr:pic>
      <xdr:nvPicPr>
        <xdr:cNvPr id="5" name="Immagine 33" descr="logo-contratto-fiume-minciio-didascalia-mincio-150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040225" y="19050"/>
          <a:ext cx="1219200" cy="790575"/>
        </a:xfrm>
        <a:prstGeom prst="rect">
          <a:avLst/>
        </a:prstGeom>
        <a:noFill/>
        <a:ln w="9525">
          <a:solidFill>
            <a:srgbClr val="8EB4E3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4</xdr:row>
      <xdr:rowOff>47625</xdr:rowOff>
    </xdr:to>
    <xdr:pic>
      <xdr:nvPicPr>
        <xdr:cNvPr id="2" name="Immagine 1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809625"/>
        </a:xfrm>
        <a:prstGeom prst="rect">
          <a:avLst/>
        </a:prstGeom>
        <a:noFill/>
        <a:ln w="9525">
          <a:solidFill>
            <a:schemeClr val="tx2">
              <a:lumMod val="40000"/>
              <a:lumOff val="60000"/>
            </a:schemeClr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3</xdr:row>
      <xdr:rowOff>228600</xdr:rowOff>
    </xdr:to>
    <xdr:pic>
      <xdr:nvPicPr>
        <xdr:cNvPr id="2" name="Immagine 1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809625"/>
        </a:xfrm>
        <a:prstGeom prst="rect">
          <a:avLst/>
        </a:prstGeom>
        <a:noFill/>
        <a:ln w="9525">
          <a:solidFill>
            <a:schemeClr val="tx2">
              <a:lumMod val="20000"/>
              <a:lumOff val="80000"/>
            </a:schemeClr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pia%20del%20disco%20H-1.08.2015/web2011/Web21/progetto-rio/progetto-rio-scuole-2018/campagne-monitoraggio-arpa/campagna-febbraio-2018/Analisi%20con%20sonda%20multiparametrica-aprile-2017-febbraio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BIANCO"/>
      <sheetName val="7-4-2017"/>
      <sheetName val="4-5-2017"/>
      <sheetName val="14-6-2017"/>
      <sheetName val="4-9-2017"/>
      <sheetName val="28-9-2017"/>
      <sheetName val="22-11-2017"/>
      <sheetName val="20-12-2017"/>
      <sheetName val="31-1-2018"/>
      <sheetName val="22-2-2018"/>
      <sheetName val="Grafici comparati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E10" t="str">
            <v>T ACQUA</v>
          </cell>
          <cell r="K10" t="str">
            <v>Sal</v>
          </cell>
          <cell r="L10" t="str">
            <v>TDS</v>
          </cell>
        </row>
        <row r="11">
          <cell r="K11" t="str">
            <v>[ppt]</v>
          </cell>
          <cell r="L11" t="str">
            <v>[mg/l]</v>
          </cell>
        </row>
        <row r="12">
          <cell r="B12" t="str">
            <v>Imbocco Belfiore</v>
          </cell>
          <cell r="K12">
            <v>0.21</v>
          </cell>
        </row>
        <row r="13">
          <cell r="B13" t="str">
            <v>viale Pintentino</v>
          </cell>
          <cell r="K13">
            <v>0.21</v>
          </cell>
        </row>
        <row r="14">
          <cell r="B14" t="str">
            <v>via Solferino</v>
          </cell>
          <cell r="K14">
            <v>0.21</v>
          </cell>
        </row>
        <row r="15">
          <cell r="B15" t="str">
            <v>piazza Cavallotti</v>
          </cell>
          <cell r="K15">
            <v>0.21</v>
          </cell>
        </row>
        <row r="16">
          <cell r="B16" t="str">
            <v>piazza Martiri</v>
          </cell>
          <cell r="K16">
            <v>0.21</v>
          </cell>
        </row>
        <row r="17">
          <cell r="B17" t="str">
            <v>via Pescheria</v>
          </cell>
          <cell r="K17">
            <v>0.21</v>
          </cell>
        </row>
        <row r="18">
          <cell r="B18" t="str">
            <v>via Massari</v>
          </cell>
          <cell r="K18">
            <v>0.21</v>
          </cell>
        </row>
        <row r="19">
          <cell r="B19" t="str">
            <v>via Trieste</v>
          </cell>
          <cell r="K19">
            <v>0.21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1"/>
  <sheetViews>
    <sheetView tabSelected="1" workbookViewId="0"/>
  </sheetViews>
  <sheetFormatPr defaultRowHeight="15"/>
  <cols>
    <col min="1" max="1" width="22.7109375" customWidth="1"/>
    <col min="2" max="2" width="40.140625" bestFit="1" customWidth="1"/>
    <col min="3" max="3" width="10" customWidth="1"/>
    <col min="4" max="4" width="13.140625" bestFit="1" customWidth="1"/>
    <col min="5" max="5" width="11.5703125" customWidth="1"/>
    <col min="6" max="6" width="13.85546875" customWidth="1"/>
    <col min="7" max="7" width="15.140625" customWidth="1"/>
    <col min="9" max="9" width="11.28515625" customWidth="1"/>
    <col min="10" max="10" width="10.5703125" customWidth="1"/>
    <col min="11" max="11" width="10.7109375" customWidth="1"/>
    <col min="12" max="12" width="11.5703125" customWidth="1"/>
    <col min="13" max="13" width="14.85546875" bestFit="1" customWidth="1"/>
    <col min="14" max="14" width="23.28515625" customWidth="1"/>
    <col min="15" max="15" width="22.5703125" bestFit="1" customWidth="1"/>
    <col min="16" max="16" width="23" customWidth="1"/>
    <col min="17" max="17" width="33.7109375" bestFit="1" customWidth="1"/>
    <col min="18" max="18" width="34.28515625" bestFit="1" customWidth="1"/>
    <col min="19" max="19" width="32.85546875" style="22" bestFit="1" customWidth="1"/>
    <col min="20" max="20" width="34.28515625" style="22" bestFit="1" customWidth="1"/>
    <col min="22" max="22" width="13.5703125" bestFit="1" customWidth="1"/>
    <col min="23" max="23" width="115.85546875" bestFit="1" customWidth="1"/>
    <col min="24" max="24" width="14.7109375" bestFit="1" customWidth="1"/>
    <col min="25" max="25" width="13.85546875" bestFit="1" customWidth="1"/>
    <col min="28" max="28" width="13.7109375" customWidth="1"/>
    <col min="30" max="30" width="26.5703125" bestFit="1" customWidth="1"/>
  </cols>
  <sheetData>
    <row r="2" spans="1:34">
      <c r="D2" s="90" t="s">
        <v>151</v>
      </c>
      <c r="E2" s="91"/>
      <c r="F2" s="92"/>
      <c r="G2" s="93"/>
      <c r="H2" s="94"/>
      <c r="I2" s="91"/>
      <c r="J2" s="95"/>
      <c r="K2" s="91"/>
      <c r="L2" s="95"/>
      <c r="M2" s="91"/>
      <c r="N2" s="91"/>
      <c r="O2" s="91"/>
    </row>
    <row r="3" spans="1:34" ht="15.75" thickBot="1">
      <c r="D3" s="96" t="s">
        <v>152</v>
      </c>
      <c r="E3" s="97"/>
      <c r="F3" s="95"/>
      <c r="G3" s="98"/>
      <c r="H3" s="97"/>
      <c r="I3" s="97"/>
      <c r="J3" s="97"/>
      <c r="K3" s="97"/>
      <c r="L3" s="97"/>
      <c r="M3" s="97"/>
      <c r="N3" s="97"/>
      <c r="O3" s="97"/>
    </row>
    <row r="4" spans="1:34" ht="19.5" thickBot="1">
      <c r="B4" s="73" t="s">
        <v>24</v>
      </c>
    </row>
    <row r="5" spans="1:34">
      <c r="D5" s="99" t="s">
        <v>153</v>
      </c>
      <c r="E5" s="100"/>
      <c r="F5" s="100"/>
      <c r="G5" s="101"/>
      <c r="H5" s="100"/>
      <c r="I5" s="100"/>
    </row>
    <row r="6" spans="1:34" ht="18.75">
      <c r="A6" s="16" t="s">
        <v>144</v>
      </c>
      <c r="D6" s="103"/>
      <c r="E6" s="104"/>
      <c r="F6" s="104"/>
      <c r="G6" s="105"/>
      <c r="H6" s="104"/>
      <c r="I6" s="104"/>
      <c r="S6" s="86"/>
      <c r="T6" s="86"/>
    </row>
    <row r="7" spans="1:34" ht="18">
      <c r="A7" s="102" t="s">
        <v>117</v>
      </c>
      <c r="G7" s="1"/>
      <c r="I7" s="2"/>
    </row>
    <row r="8" spans="1:34" ht="18">
      <c r="A8" s="102" t="s">
        <v>118</v>
      </c>
      <c r="G8" s="1"/>
      <c r="I8" s="2"/>
    </row>
    <row r="9" spans="1:34" ht="21" thickBot="1">
      <c r="A9" s="106" t="s">
        <v>119</v>
      </c>
      <c r="G9" s="1"/>
      <c r="I9" s="2"/>
      <c r="S9" s="86"/>
      <c r="T9" s="86"/>
    </row>
    <row r="10" spans="1:34" ht="18.75" thickBot="1">
      <c r="A10" s="15"/>
      <c r="G10" s="1"/>
      <c r="I10" s="2"/>
      <c r="AD10" s="107" t="s">
        <v>154</v>
      </c>
    </row>
    <row r="11" spans="1:34" ht="16.5" thickBot="1">
      <c r="D11" s="122" t="s">
        <v>115</v>
      </c>
      <c r="E11" s="123"/>
      <c r="F11" s="123"/>
      <c r="G11" s="123"/>
      <c r="H11" s="123"/>
      <c r="I11" s="123"/>
      <c r="J11" s="123"/>
      <c r="K11" s="123"/>
      <c r="L11" s="124"/>
      <c r="M11" s="23" t="s">
        <v>116</v>
      </c>
      <c r="N11" s="125" t="s">
        <v>80</v>
      </c>
      <c r="O11" s="126"/>
      <c r="P11" s="126"/>
      <c r="Q11" s="126"/>
      <c r="R11" s="127"/>
      <c r="S11" s="127"/>
      <c r="T11" s="128"/>
      <c r="V11" s="131" t="s">
        <v>105</v>
      </c>
      <c r="W11" s="132"/>
      <c r="X11" s="132"/>
      <c r="Y11" s="132"/>
      <c r="Z11" s="133"/>
      <c r="AA11" s="133"/>
      <c r="AB11" s="134"/>
      <c r="AD11" s="107" t="s">
        <v>138</v>
      </c>
      <c r="AE11" s="38"/>
      <c r="AF11" s="38"/>
      <c r="AG11" s="38"/>
      <c r="AH11" s="81"/>
    </row>
    <row r="12" spans="1:34" ht="15.75">
      <c r="A12" s="3"/>
      <c r="V12" s="38"/>
      <c r="W12" s="38"/>
      <c r="X12" s="39"/>
      <c r="Y12" s="39"/>
    </row>
    <row r="13" spans="1:34" ht="15.75">
      <c r="A13" s="4"/>
      <c r="N13" s="137" t="s">
        <v>82</v>
      </c>
      <c r="O13" s="136"/>
      <c r="P13" s="136"/>
      <c r="Q13" s="135" t="s">
        <v>81</v>
      </c>
      <c r="R13" s="136"/>
      <c r="S13" s="138" t="s">
        <v>83</v>
      </c>
      <c r="T13" s="138"/>
      <c r="V13" s="38"/>
      <c r="W13" s="38"/>
      <c r="X13" s="40"/>
      <c r="Y13" s="40"/>
    </row>
    <row r="14" spans="1:34" ht="16.5" thickBot="1">
      <c r="A14" t="s">
        <v>0</v>
      </c>
      <c r="B14" s="5">
        <v>43216</v>
      </c>
      <c r="D14" t="s">
        <v>1</v>
      </c>
      <c r="E14" t="s">
        <v>37</v>
      </c>
      <c r="G14" t="s">
        <v>2</v>
      </c>
      <c r="H14" t="s">
        <v>23</v>
      </c>
      <c r="V14" s="38"/>
      <c r="W14" s="38"/>
      <c r="X14" s="40"/>
      <c r="Y14" s="40"/>
    </row>
    <row r="15" spans="1:34" ht="19.5" thickTop="1">
      <c r="A15" s="6" t="s">
        <v>145</v>
      </c>
      <c r="B15" s="44" t="s">
        <v>3</v>
      </c>
      <c r="C15" s="7" t="s">
        <v>4</v>
      </c>
      <c r="D15" s="7" t="s">
        <v>5</v>
      </c>
      <c r="E15" s="7" t="s">
        <v>6</v>
      </c>
      <c r="F15" s="7" t="s">
        <v>7</v>
      </c>
      <c r="G15" s="7" t="s">
        <v>8</v>
      </c>
      <c r="H15" s="7" t="s">
        <v>9</v>
      </c>
      <c r="I15" s="7" t="s">
        <v>10</v>
      </c>
      <c r="J15" s="7" t="s">
        <v>11</v>
      </c>
      <c r="K15" s="7" t="s">
        <v>12</v>
      </c>
      <c r="L15" s="8" t="s">
        <v>13</v>
      </c>
      <c r="M15" s="8" t="s">
        <v>19</v>
      </c>
      <c r="N15" s="8" t="s">
        <v>35</v>
      </c>
      <c r="O15" s="8" t="s">
        <v>62</v>
      </c>
      <c r="P15" s="8" t="s">
        <v>63</v>
      </c>
      <c r="Q15" s="8" t="s">
        <v>158</v>
      </c>
      <c r="R15" s="8" t="s">
        <v>159</v>
      </c>
      <c r="S15" s="8" t="s">
        <v>90</v>
      </c>
      <c r="T15" s="8" t="s">
        <v>160</v>
      </c>
      <c r="V15" s="129" t="s">
        <v>88</v>
      </c>
      <c r="W15" s="129" t="s">
        <v>3</v>
      </c>
      <c r="X15" s="42" t="s">
        <v>89</v>
      </c>
      <c r="Y15" s="42" t="s">
        <v>90</v>
      </c>
      <c r="Z15" s="59" t="s">
        <v>108</v>
      </c>
      <c r="AA15" s="85" t="s">
        <v>109</v>
      </c>
      <c r="AB15" s="82" t="s">
        <v>142</v>
      </c>
      <c r="AD15" s="59" t="s">
        <v>136</v>
      </c>
    </row>
    <row r="16" spans="1:34" ht="16.5" thickBot="1">
      <c r="A16" s="9"/>
      <c r="B16" s="45"/>
      <c r="C16" s="10"/>
      <c r="D16" s="10" t="s">
        <v>22</v>
      </c>
      <c r="E16" s="10" t="s">
        <v>21</v>
      </c>
      <c r="F16" s="10" t="s">
        <v>14</v>
      </c>
      <c r="G16" s="10" t="s">
        <v>15</v>
      </c>
      <c r="H16" s="10" t="s">
        <v>16</v>
      </c>
      <c r="I16" s="10"/>
      <c r="J16" s="10" t="s">
        <v>17</v>
      </c>
      <c r="K16" s="10" t="s">
        <v>18</v>
      </c>
      <c r="L16" s="11" t="s">
        <v>16</v>
      </c>
      <c r="M16" s="11" t="s">
        <v>20</v>
      </c>
      <c r="N16" s="11" t="s">
        <v>36</v>
      </c>
      <c r="O16" s="11" t="s">
        <v>36</v>
      </c>
      <c r="P16" s="11" t="s">
        <v>36</v>
      </c>
      <c r="Q16" s="11" t="s">
        <v>78</v>
      </c>
      <c r="R16" s="11" t="s">
        <v>79</v>
      </c>
      <c r="S16" s="11" t="s">
        <v>107</v>
      </c>
      <c r="T16" s="11" t="s">
        <v>106</v>
      </c>
      <c r="V16" s="130"/>
      <c r="W16" s="130"/>
      <c r="X16" s="43" t="s">
        <v>36</v>
      </c>
      <c r="Y16" s="43" t="s">
        <v>36</v>
      </c>
      <c r="Z16" s="43" t="s">
        <v>36</v>
      </c>
      <c r="AA16" s="84" t="s">
        <v>36</v>
      </c>
      <c r="AB16" s="43" t="s">
        <v>143</v>
      </c>
      <c r="AD16" s="43" t="s">
        <v>137</v>
      </c>
    </row>
    <row r="17" spans="1:30" ht="30" customHeight="1" thickTop="1">
      <c r="A17" s="88" t="s">
        <v>176</v>
      </c>
      <c r="B17" s="46" t="s">
        <v>85</v>
      </c>
      <c r="C17" s="17" t="s">
        <v>41</v>
      </c>
      <c r="D17" s="18">
        <v>28</v>
      </c>
      <c r="E17" s="18">
        <v>24</v>
      </c>
      <c r="F17" s="21">
        <v>366.2</v>
      </c>
      <c r="G17" s="21">
        <v>170.8</v>
      </c>
      <c r="H17" s="18">
        <v>14.2</v>
      </c>
      <c r="I17" s="18">
        <v>8.5500000000000007</v>
      </c>
      <c r="J17" s="21">
        <v>96</v>
      </c>
      <c r="K17" s="19">
        <v>0.18</v>
      </c>
      <c r="L17" s="20"/>
      <c r="M17" s="20" t="s">
        <v>42</v>
      </c>
      <c r="N17" s="20">
        <f>'OD-tit-con-tiosolf.'!G18</f>
        <v>10.199999999999999</v>
      </c>
      <c r="O17" s="20">
        <f>N17/0.91</f>
        <v>11.208791208791208</v>
      </c>
      <c r="P17" s="20">
        <f>H17-O17</f>
        <v>2.9912087912087912</v>
      </c>
      <c r="Q17" s="48">
        <f>'Fosfati Totali'!C12</f>
        <v>0.24</v>
      </c>
      <c r="R17" s="47">
        <f>Q17/3</f>
        <v>0.08</v>
      </c>
      <c r="S17" s="48">
        <f>Nitrati!D12</f>
        <v>3.8097999999999996</v>
      </c>
      <c r="T17" s="47">
        <f>S17/4.43</f>
        <v>0.86</v>
      </c>
      <c r="V17" s="41" t="s">
        <v>94</v>
      </c>
      <c r="W17" s="54" t="s">
        <v>99</v>
      </c>
      <c r="X17" s="58" t="s">
        <v>93</v>
      </c>
      <c r="Y17" s="62">
        <v>6.2</v>
      </c>
      <c r="Z17" s="58">
        <v>15.2</v>
      </c>
      <c r="AA17" s="58">
        <v>21.3</v>
      </c>
      <c r="AB17" s="83" t="s">
        <v>139</v>
      </c>
      <c r="AD17" s="83">
        <v>10</v>
      </c>
    </row>
    <row r="18" spans="1:30" ht="30" customHeight="1" thickBot="1">
      <c r="A18" s="88" t="s">
        <v>148</v>
      </c>
      <c r="B18" s="46" t="s">
        <v>86</v>
      </c>
      <c r="C18" s="17" t="s">
        <v>40</v>
      </c>
      <c r="D18" s="18">
        <v>27.5</v>
      </c>
      <c r="E18" s="18">
        <v>22.51</v>
      </c>
      <c r="F18" s="21">
        <v>369</v>
      </c>
      <c r="G18" s="21">
        <v>145.19999999999999</v>
      </c>
      <c r="H18" s="18">
        <v>12.4</v>
      </c>
      <c r="I18" s="18">
        <v>8.25</v>
      </c>
      <c r="J18" s="21">
        <v>93</v>
      </c>
      <c r="K18" s="19">
        <v>0.18</v>
      </c>
      <c r="L18" s="20"/>
      <c r="M18" s="20">
        <v>60</v>
      </c>
      <c r="N18" s="20">
        <f>'OD-tit-con-tiosolf.'!G19</f>
        <v>4.25</v>
      </c>
      <c r="O18" s="20">
        <f t="shared" ref="O18:O19" si="0">N18/0.91</f>
        <v>4.6703296703296706</v>
      </c>
      <c r="P18" s="20">
        <f>H18-O18</f>
        <v>7.7296703296703297</v>
      </c>
      <c r="Q18" s="48">
        <f>'Fosfati Totali'!C13</f>
        <v>0.32</v>
      </c>
      <c r="R18" s="47">
        <f t="shared" ref="R18:R20" si="1">Q18/3</f>
        <v>0.10666666666666667</v>
      </c>
      <c r="S18" s="48">
        <f>Nitrati!D13</f>
        <v>3.7211999999999996</v>
      </c>
      <c r="T18" s="47">
        <f t="shared" ref="T18:T20" si="2">S18/4.43</f>
        <v>0.84</v>
      </c>
      <c r="V18" s="37" t="s">
        <v>97</v>
      </c>
      <c r="W18" s="55" t="s">
        <v>98</v>
      </c>
      <c r="X18" s="57" t="s">
        <v>93</v>
      </c>
      <c r="Y18" s="57">
        <v>5.01</v>
      </c>
      <c r="Z18" s="57">
        <v>16.399999999999999</v>
      </c>
      <c r="AA18" s="57">
        <v>21.4</v>
      </c>
      <c r="AB18" s="83" t="s">
        <v>139</v>
      </c>
      <c r="AD18" s="83">
        <v>20</v>
      </c>
    </row>
    <row r="19" spans="1:30" ht="30" customHeight="1">
      <c r="A19" s="88" t="s">
        <v>149</v>
      </c>
      <c r="B19" s="46" t="s">
        <v>87</v>
      </c>
      <c r="C19" s="17" t="s">
        <v>39</v>
      </c>
      <c r="D19" s="18">
        <v>26.8</v>
      </c>
      <c r="E19" s="18">
        <v>23.2</v>
      </c>
      <c r="F19" s="21">
        <v>357.7</v>
      </c>
      <c r="G19" s="21">
        <v>170</v>
      </c>
      <c r="H19" s="18">
        <v>14.39</v>
      </c>
      <c r="I19" s="18">
        <v>8.4499999999999993</v>
      </c>
      <c r="J19" s="21">
        <v>113</v>
      </c>
      <c r="K19" s="19">
        <v>0.17</v>
      </c>
      <c r="L19" s="20"/>
      <c r="M19" s="20">
        <v>85</v>
      </c>
      <c r="N19" s="20">
        <f>'OD-tit-con-tiosolf.'!G20</f>
        <v>9.35</v>
      </c>
      <c r="O19" s="20">
        <f t="shared" si="0"/>
        <v>10.274725274725274</v>
      </c>
      <c r="P19" s="20">
        <f>H19-O19</f>
        <v>4.1152747252747268</v>
      </c>
      <c r="Q19" s="48">
        <f>'Fosfati Totali'!C14</f>
        <v>0.3</v>
      </c>
      <c r="R19" s="47">
        <f t="shared" si="1"/>
        <v>9.9999999999999992E-2</v>
      </c>
      <c r="S19" s="48">
        <f>Nitrati!D14</f>
        <v>3.1009999999999995</v>
      </c>
      <c r="T19" s="47">
        <f t="shared" si="2"/>
        <v>0.7</v>
      </c>
      <c r="V19" s="36" t="s">
        <v>91</v>
      </c>
      <c r="W19" s="56" t="s">
        <v>92</v>
      </c>
      <c r="X19" s="57" t="s">
        <v>93</v>
      </c>
      <c r="Y19" s="57">
        <v>4.95</v>
      </c>
      <c r="Z19" s="57">
        <v>16.399999999999999</v>
      </c>
      <c r="AA19" s="57">
        <v>22.2</v>
      </c>
      <c r="AB19" s="83" t="s">
        <v>139</v>
      </c>
      <c r="AD19" s="83">
        <v>20</v>
      </c>
    </row>
    <row r="20" spans="1:30" ht="30" customHeight="1">
      <c r="A20" s="89" t="s">
        <v>150</v>
      </c>
      <c r="B20" s="65" t="s">
        <v>84</v>
      </c>
      <c r="C20" s="66" t="s">
        <v>38</v>
      </c>
      <c r="D20" s="67">
        <v>22.02</v>
      </c>
      <c r="E20" s="67">
        <v>22.6</v>
      </c>
      <c r="F20" s="68">
        <v>382.2</v>
      </c>
      <c r="G20" s="68">
        <v>136.4</v>
      </c>
      <c r="H20" s="67">
        <v>11.53</v>
      </c>
      <c r="I20" s="67">
        <v>8.1</v>
      </c>
      <c r="J20" s="68">
        <v>137</v>
      </c>
      <c r="K20" s="69">
        <v>0.18</v>
      </c>
      <c r="L20" s="70"/>
      <c r="M20" s="70">
        <v>35</v>
      </c>
      <c r="N20" s="70">
        <f>'OD-tit-con-tiosolf.'!G21</f>
        <v>4.25</v>
      </c>
      <c r="O20" s="70">
        <f>N20/0.91</f>
        <v>4.6703296703296706</v>
      </c>
      <c r="P20" s="70">
        <f>H20-O20</f>
        <v>6.8596703296703287</v>
      </c>
      <c r="Q20" s="71">
        <f>'Fosfati Totali'!C15</f>
        <v>0.5</v>
      </c>
      <c r="R20" s="72">
        <f t="shared" si="1"/>
        <v>0.16666666666666666</v>
      </c>
      <c r="S20" s="71">
        <f>Nitrati!D15</f>
        <v>2.6579999999999999</v>
      </c>
      <c r="T20" s="72">
        <f t="shared" si="2"/>
        <v>0.6</v>
      </c>
      <c r="V20" s="37" t="s">
        <v>95</v>
      </c>
      <c r="W20" s="55" t="s">
        <v>96</v>
      </c>
      <c r="X20" s="57" t="s">
        <v>93</v>
      </c>
      <c r="Y20" s="57">
        <v>5.27</v>
      </c>
      <c r="Z20" s="57">
        <v>17.399999999999999</v>
      </c>
      <c r="AA20" s="57">
        <v>22.8</v>
      </c>
      <c r="AB20" s="83" t="s">
        <v>139</v>
      </c>
      <c r="AD20" s="83">
        <v>160</v>
      </c>
    </row>
    <row r="21" spans="1:30" ht="30" customHeight="1">
      <c r="A21" s="30"/>
      <c r="B21" s="31"/>
      <c r="C21" s="32"/>
      <c r="D21" s="33"/>
      <c r="E21" s="33"/>
      <c r="F21" s="34"/>
      <c r="G21" s="34"/>
      <c r="H21" s="33"/>
      <c r="I21" s="33"/>
      <c r="J21" s="34"/>
      <c r="K21" s="35"/>
      <c r="L21" s="33"/>
      <c r="M21" s="33"/>
      <c r="N21" s="33"/>
      <c r="O21" s="33"/>
      <c r="P21" s="33"/>
      <c r="Q21" s="33"/>
      <c r="R21" s="33"/>
      <c r="S21" s="33"/>
      <c r="T21" s="33"/>
    </row>
    <row r="22" spans="1:30" ht="30" customHeight="1">
      <c r="A22" s="64" t="s">
        <v>113</v>
      </c>
      <c r="B22" s="31" t="s">
        <v>114</v>
      </c>
      <c r="C22" s="32"/>
      <c r="D22" s="33">
        <f>SUM(D17:D21)/4</f>
        <v>26.08</v>
      </c>
      <c r="E22" s="33">
        <f>SUM(E17:E21)/4</f>
        <v>23.077500000000001</v>
      </c>
      <c r="F22" s="34">
        <f>GEOMEAN(F17:F20)</f>
        <v>368.67066494244051</v>
      </c>
      <c r="G22" s="34">
        <f t="shared" ref="G22:P22" si="3">GEOMEAN(G17:G20)</f>
        <v>154.85650153417092</v>
      </c>
      <c r="H22" s="34">
        <f t="shared" si="3"/>
        <v>13.07374568583672</v>
      </c>
      <c r="I22" s="34">
        <f t="shared" si="3"/>
        <v>8.3356687470682473</v>
      </c>
      <c r="J22" s="34">
        <f t="shared" si="3"/>
        <v>108.42721379751453</v>
      </c>
      <c r="K22" s="35">
        <f t="shared" si="3"/>
        <v>0.17744616150304468</v>
      </c>
      <c r="L22" s="34" t="e">
        <f>GEOMEAN(L17:L20)</f>
        <v>#NUM!</v>
      </c>
      <c r="M22" s="34">
        <f t="shared" si="3"/>
        <v>56.304884701645562</v>
      </c>
      <c r="N22" s="33">
        <f t="shared" si="3"/>
        <v>6.4423959146607297</v>
      </c>
      <c r="O22" s="33">
        <f t="shared" si="3"/>
        <v>7.0795559501766263</v>
      </c>
      <c r="P22" s="33">
        <f t="shared" si="3"/>
        <v>5.0544911954142977</v>
      </c>
      <c r="Q22" s="35">
        <f>GEOMEAN(Q17:Q20)</f>
        <v>0.32761450352508803</v>
      </c>
      <c r="R22" s="35">
        <f>GEOMEAN(R17:R20)</f>
        <v>0.10920483450836266</v>
      </c>
      <c r="S22" s="35">
        <f t="shared" ref="S22:T22" si="4">GEOMEAN(S17:S20)</f>
        <v>3.2878385490817887</v>
      </c>
      <c r="T22" s="35">
        <f t="shared" si="4"/>
        <v>0.74217574471372216</v>
      </c>
      <c r="X22" s="39" t="s">
        <v>161</v>
      </c>
      <c r="Y22" s="25">
        <f>GEOMEAN(Y17:Y21)</f>
        <v>5.335330256413755</v>
      </c>
      <c r="Z22" s="25">
        <f t="shared" ref="Z22:AA22" si="5">GEOMEAN(Z17:Z21)</f>
        <v>16.33127654886048</v>
      </c>
      <c r="AA22" s="25">
        <f t="shared" si="5"/>
        <v>21.916454569275977</v>
      </c>
      <c r="AD22" s="25"/>
    </row>
    <row r="23" spans="1:30">
      <c r="E23" s="12"/>
      <c r="F23" s="12"/>
      <c r="G23" s="12"/>
      <c r="H23" s="13"/>
      <c r="I23" s="12"/>
      <c r="J23" s="12"/>
      <c r="K23" s="13"/>
      <c r="L23" s="12"/>
    </row>
    <row r="24" spans="1:30">
      <c r="B24" t="s">
        <v>43</v>
      </c>
    </row>
    <row r="25" spans="1:30">
      <c r="A25" t="s">
        <v>30</v>
      </c>
    </row>
    <row r="26" spans="1:30">
      <c r="A26" t="s">
        <v>8</v>
      </c>
      <c r="B26" t="s">
        <v>25</v>
      </c>
      <c r="Q26" s="23" t="s">
        <v>162</v>
      </c>
      <c r="S26" s="23" t="s">
        <v>167</v>
      </c>
      <c r="Y26" s="23" t="s">
        <v>160</v>
      </c>
      <c r="Z26" s="14" t="s">
        <v>174</v>
      </c>
      <c r="AA26" s="14" t="s">
        <v>175</v>
      </c>
    </row>
    <row r="27" spans="1:30">
      <c r="A27" t="s">
        <v>26</v>
      </c>
      <c r="B27" t="s">
        <v>27</v>
      </c>
      <c r="O27" s="23" t="s">
        <v>178</v>
      </c>
      <c r="P27" s="23" t="s">
        <v>3</v>
      </c>
      <c r="X27" t="s">
        <v>170</v>
      </c>
      <c r="Y27" s="25">
        <f>Y17/4.43</f>
        <v>1.399548532731377</v>
      </c>
      <c r="Z27" s="23">
        <v>3</v>
      </c>
      <c r="AA27" s="112">
        <v>0.25</v>
      </c>
    </row>
    <row r="28" spans="1:30" ht="45">
      <c r="A28" t="s">
        <v>11</v>
      </c>
      <c r="B28" t="s">
        <v>28</v>
      </c>
      <c r="C28" t="s">
        <v>33</v>
      </c>
      <c r="O28" s="121" t="s">
        <v>176</v>
      </c>
      <c r="P28" s="119" t="s">
        <v>85</v>
      </c>
      <c r="Q28" s="114" t="s">
        <v>163</v>
      </c>
      <c r="R28" s="113"/>
      <c r="S28" s="29">
        <f>S17/Y17*100</f>
        <v>61.448387096774184</v>
      </c>
      <c r="T28" s="117" t="s">
        <v>168</v>
      </c>
      <c r="X28" t="s">
        <v>171</v>
      </c>
      <c r="Y28" s="25">
        <f t="shared" ref="Y28:Y30" si="6">Y18/4.43</f>
        <v>1.1309255079006773</v>
      </c>
      <c r="Z28" s="23">
        <v>2</v>
      </c>
      <c r="AA28" s="112">
        <v>0.5</v>
      </c>
    </row>
    <row r="29" spans="1:30" ht="60">
      <c r="C29" t="s">
        <v>34</v>
      </c>
      <c r="O29" s="121" t="s">
        <v>148</v>
      </c>
      <c r="P29" s="119" t="s">
        <v>86</v>
      </c>
      <c r="Q29" s="115" t="s">
        <v>164</v>
      </c>
      <c r="S29" s="29">
        <f>S18/Y18*100</f>
        <v>74.275449101796397</v>
      </c>
      <c r="T29" s="118" t="s">
        <v>169</v>
      </c>
      <c r="X29" t="s">
        <v>172</v>
      </c>
      <c r="Y29" s="25">
        <f t="shared" si="6"/>
        <v>1.1173814898419865</v>
      </c>
      <c r="Z29" s="23">
        <v>2</v>
      </c>
      <c r="AA29" s="112">
        <v>0.5</v>
      </c>
    </row>
    <row r="30" spans="1:30" ht="60">
      <c r="A30" t="s">
        <v>29</v>
      </c>
      <c r="B30" t="s">
        <v>31</v>
      </c>
      <c r="O30" s="121" t="s">
        <v>177</v>
      </c>
      <c r="P30" s="119" t="s">
        <v>87</v>
      </c>
      <c r="Q30" s="115" t="s">
        <v>165</v>
      </c>
      <c r="S30" s="29">
        <f t="shared" ref="S30:S31" si="7">S19/Y19*100</f>
        <v>62.646464646464636</v>
      </c>
      <c r="T30" s="118"/>
      <c r="X30" t="s">
        <v>173</v>
      </c>
      <c r="Y30" s="25">
        <f t="shared" si="6"/>
        <v>1.1896162528216705</v>
      </c>
      <c r="Z30" s="23">
        <v>2</v>
      </c>
      <c r="AA30" s="112">
        <v>0.5</v>
      </c>
    </row>
    <row r="31" spans="1:30" ht="30">
      <c r="A31" t="s">
        <v>13</v>
      </c>
      <c r="B31" t="s">
        <v>32</v>
      </c>
      <c r="O31" s="121" t="s">
        <v>150</v>
      </c>
      <c r="P31" s="120" t="s">
        <v>84</v>
      </c>
      <c r="Q31" s="116" t="s">
        <v>166</v>
      </c>
      <c r="S31" s="29">
        <f t="shared" si="7"/>
        <v>50.436432637571158</v>
      </c>
      <c r="T31" s="83"/>
    </row>
  </sheetData>
  <mergeCells count="8">
    <mergeCell ref="D11:L11"/>
    <mergeCell ref="N11:T11"/>
    <mergeCell ref="V15:V16"/>
    <mergeCell ref="W15:W16"/>
    <mergeCell ref="V11:AB11"/>
    <mergeCell ref="Q13:R13"/>
    <mergeCell ref="N13:P13"/>
    <mergeCell ref="S13:T1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D25" sqref="D25"/>
    </sheetView>
  </sheetViews>
  <sheetFormatPr defaultRowHeight="15"/>
  <cols>
    <col min="1" max="1" width="49.5703125" customWidth="1"/>
    <col min="2" max="3" width="26.85546875" style="22" bestFit="1" customWidth="1"/>
    <col min="4" max="4" width="10.140625" customWidth="1"/>
    <col min="5" max="5" width="13.85546875" customWidth="1"/>
    <col min="6" max="6" width="24.140625" bestFit="1" customWidth="1"/>
    <col min="7" max="7" width="12" customWidth="1"/>
    <col min="8" max="8" width="11.42578125" customWidth="1"/>
  </cols>
  <sheetData>
    <row r="1" spans="1:9">
      <c r="B1" s="86"/>
      <c r="C1" s="86"/>
    </row>
    <row r="2" spans="1:9">
      <c r="B2" s="86"/>
      <c r="C2" s="86"/>
    </row>
    <row r="3" spans="1:9">
      <c r="B3" s="86"/>
      <c r="C3" s="86"/>
    </row>
    <row r="4" spans="1:9">
      <c r="B4" s="86"/>
      <c r="C4" s="86"/>
    </row>
    <row r="5" spans="1:9">
      <c r="B5" s="86"/>
      <c r="C5" s="86"/>
    </row>
    <row r="6" spans="1:9">
      <c r="A6" s="14" t="s">
        <v>24</v>
      </c>
    </row>
    <row r="7" spans="1:9">
      <c r="A7" s="14" t="s">
        <v>44</v>
      </c>
    </row>
    <row r="8" spans="1:9">
      <c r="A8" s="14" t="s">
        <v>45</v>
      </c>
    </row>
    <row r="10" spans="1:9" ht="21">
      <c r="A10" s="108" t="s">
        <v>68</v>
      </c>
      <c r="B10" s="23" t="s">
        <v>56</v>
      </c>
    </row>
    <row r="11" spans="1:9">
      <c r="A11" t="s">
        <v>46</v>
      </c>
    </row>
    <row r="12" spans="1:9">
      <c r="A12" t="s">
        <v>47</v>
      </c>
    </row>
    <row r="13" spans="1:9">
      <c r="A13" t="s">
        <v>48</v>
      </c>
      <c r="B13" s="23" t="s">
        <v>49</v>
      </c>
      <c r="G13" s="23" t="s">
        <v>65</v>
      </c>
      <c r="H13" s="23" t="s">
        <v>146</v>
      </c>
      <c r="I13" s="23"/>
    </row>
    <row r="14" spans="1:9">
      <c r="G14" s="23" t="s">
        <v>66</v>
      </c>
      <c r="H14" s="23" t="s">
        <v>67</v>
      </c>
      <c r="I14" s="23"/>
    </row>
    <row r="15" spans="1:9">
      <c r="A15" s="14" t="s">
        <v>50</v>
      </c>
      <c r="B15" s="23" t="s">
        <v>51</v>
      </c>
      <c r="C15" s="23" t="s">
        <v>51</v>
      </c>
      <c r="D15" s="23" t="s">
        <v>54</v>
      </c>
      <c r="E15" s="23" t="s">
        <v>59</v>
      </c>
      <c r="F15" s="23" t="s">
        <v>60</v>
      </c>
      <c r="G15" s="23" t="s">
        <v>61</v>
      </c>
      <c r="H15" s="23" t="s">
        <v>61</v>
      </c>
      <c r="I15" s="23"/>
    </row>
    <row r="16" spans="1:9">
      <c r="A16" s="14"/>
      <c r="B16" s="23" t="s">
        <v>52</v>
      </c>
      <c r="C16" s="23" t="s">
        <v>53</v>
      </c>
      <c r="D16" s="14"/>
      <c r="H16" s="22"/>
    </row>
    <row r="18" spans="1:8">
      <c r="A18" s="14" t="s">
        <v>100</v>
      </c>
      <c r="B18" s="22">
        <v>12</v>
      </c>
      <c r="C18" s="22">
        <v>20</v>
      </c>
      <c r="D18" s="25">
        <f>C18/12</f>
        <v>1.6666666666666667</v>
      </c>
      <c r="E18" s="22">
        <v>1.7</v>
      </c>
      <c r="F18" s="22">
        <f t="shared" ref="F18" si="0">B18*E18</f>
        <v>20.399999999999999</v>
      </c>
      <c r="G18" s="24">
        <f t="shared" ref="G18" si="1">F18/2</f>
        <v>10.199999999999999</v>
      </c>
      <c r="H18" s="27">
        <f t="shared" ref="H18" si="2">G18/0.91</f>
        <v>11.208791208791208</v>
      </c>
    </row>
    <row r="19" spans="1:8">
      <c r="A19" s="14" t="s">
        <v>102</v>
      </c>
      <c r="B19" s="22">
        <v>5</v>
      </c>
      <c r="D19" s="25"/>
      <c r="E19" s="22">
        <v>1.7</v>
      </c>
      <c r="F19" s="22">
        <f t="shared" ref="F19" si="3">B19*E19</f>
        <v>8.5</v>
      </c>
      <c r="G19" s="24">
        <f t="shared" ref="G19" si="4">F19/2</f>
        <v>4.25</v>
      </c>
      <c r="H19" s="27">
        <f t="shared" ref="H19" si="5">G19/0.91</f>
        <v>4.6703296703296706</v>
      </c>
    </row>
    <row r="20" spans="1:8">
      <c r="A20" s="14" t="s">
        <v>101</v>
      </c>
      <c r="B20" s="22">
        <v>11</v>
      </c>
      <c r="C20" s="22">
        <v>17</v>
      </c>
      <c r="D20" s="25">
        <f>C20/B20</f>
        <v>1.5454545454545454</v>
      </c>
      <c r="E20" s="22">
        <v>1.7</v>
      </c>
      <c r="F20" s="22">
        <f t="shared" ref="F20" si="6">B20*E20</f>
        <v>18.7</v>
      </c>
      <c r="G20" s="24">
        <f t="shared" ref="G20" si="7">F20/2</f>
        <v>9.35</v>
      </c>
      <c r="H20" s="27">
        <f t="shared" ref="H20" si="8">G20/0.91</f>
        <v>10.274725274725274</v>
      </c>
    </row>
    <row r="21" spans="1:8">
      <c r="A21" s="14" t="s">
        <v>104</v>
      </c>
      <c r="B21" s="22">
        <v>5</v>
      </c>
      <c r="E21" s="22">
        <v>1.7</v>
      </c>
      <c r="F21" s="22">
        <f>B21*E21</f>
        <v>8.5</v>
      </c>
      <c r="G21" s="24">
        <f>F21/2</f>
        <v>4.25</v>
      </c>
      <c r="H21" s="27">
        <f>G21/0.91</f>
        <v>4.6703296703296706</v>
      </c>
    </row>
    <row r="22" spans="1:8">
      <c r="A22" s="14"/>
      <c r="E22" s="22"/>
      <c r="F22" s="22"/>
      <c r="G22" s="24"/>
      <c r="H22" s="27"/>
    </row>
    <row r="23" spans="1:8">
      <c r="A23" t="s">
        <v>55</v>
      </c>
    </row>
    <row r="24" spans="1:8">
      <c r="A24" t="s">
        <v>57</v>
      </c>
    </row>
    <row r="25" spans="1:8">
      <c r="A25" t="s">
        <v>58</v>
      </c>
    </row>
    <row r="27" spans="1:8">
      <c r="A27" t="s">
        <v>147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C22" sqref="C22"/>
    </sheetView>
  </sheetViews>
  <sheetFormatPr defaultColWidth="19.42578125" defaultRowHeight="15"/>
  <cols>
    <col min="1" max="1" width="37.7109375" customWidth="1"/>
    <col min="2" max="2" width="26.7109375" customWidth="1"/>
    <col min="3" max="3" width="28.85546875" bestFit="1" customWidth="1"/>
    <col min="4" max="4" width="31.42578125" style="22" bestFit="1" customWidth="1"/>
  </cols>
  <sheetData>
    <row r="1" spans="1:9">
      <c r="A1" s="14" t="s">
        <v>24</v>
      </c>
      <c r="B1" s="22"/>
      <c r="C1" s="22"/>
    </row>
    <row r="2" spans="1:9">
      <c r="A2" s="14" t="s">
        <v>44</v>
      </c>
      <c r="B2" s="22"/>
      <c r="C2" s="22"/>
    </row>
    <row r="3" spans="1:9">
      <c r="A3" s="14" t="s">
        <v>45</v>
      </c>
      <c r="B3" s="22"/>
      <c r="C3" s="22"/>
    </row>
    <row r="4" spans="1:9">
      <c r="B4" s="22"/>
      <c r="C4" s="22"/>
    </row>
    <row r="5" spans="1:9" ht="21">
      <c r="A5" s="108" t="s">
        <v>69</v>
      </c>
      <c r="B5" s="22" t="s">
        <v>70</v>
      </c>
      <c r="C5" s="22"/>
    </row>
    <row r="6" spans="1:9">
      <c r="A6" t="s">
        <v>46</v>
      </c>
      <c r="B6" s="22"/>
      <c r="C6" s="22"/>
    </row>
    <row r="7" spans="1:9">
      <c r="A7" t="s">
        <v>47</v>
      </c>
      <c r="B7" s="22"/>
      <c r="C7" s="22"/>
    </row>
    <row r="8" spans="1:9">
      <c r="A8" t="s">
        <v>48</v>
      </c>
      <c r="B8" s="23" t="s">
        <v>111</v>
      </c>
      <c r="C8" s="22"/>
      <c r="G8" s="23"/>
      <c r="H8" s="23"/>
      <c r="I8" s="23"/>
    </row>
    <row r="9" spans="1:9">
      <c r="B9" s="22"/>
      <c r="C9" s="22"/>
      <c r="G9" s="23"/>
      <c r="H9" s="23"/>
      <c r="I9" s="23"/>
    </row>
    <row r="10" spans="1:9">
      <c r="A10" s="14" t="s">
        <v>50</v>
      </c>
      <c r="C10" s="23" t="s">
        <v>64</v>
      </c>
      <c r="D10" s="23" t="s">
        <v>64</v>
      </c>
      <c r="E10" s="23"/>
      <c r="F10" s="23"/>
      <c r="G10" s="23"/>
      <c r="H10" s="23"/>
      <c r="I10" s="23"/>
    </row>
    <row r="11" spans="1:9">
      <c r="A11" s="14"/>
      <c r="B11" s="23" t="s">
        <v>71</v>
      </c>
      <c r="C11" s="23" t="s">
        <v>72</v>
      </c>
      <c r="D11" s="23" t="s">
        <v>73</v>
      </c>
    </row>
    <row r="12" spans="1:9">
      <c r="A12" s="14" t="s">
        <v>100</v>
      </c>
      <c r="B12" s="22">
        <v>0.86</v>
      </c>
      <c r="C12" s="22">
        <v>0.86</v>
      </c>
      <c r="D12" s="29">
        <f t="shared" ref="D12" si="0">C12*4.43</f>
        <v>3.8097999999999996</v>
      </c>
      <c r="E12" s="22"/>
      <c r="F12" s="22"/>
      <c r="G12" s="24"/>
      <c r="H12" s="26"/>
    </row>
    <row r="13" spans="1:9">
      <c r="A13" s="14" t="s">
        <v>102</v>
      </c>
      <c r="B13" s="22">
        <v>0.84</v>
      </c>
      <c r="C13" s="22">
        <v>0.84</v>
      </c>
      <c r="D13" s="29">
        <f t="shared" ref="D13:D14" si="1">C13*4.43</f>
        <v>3.7211999999999996</v>
      </c>
    </row>
    <row r="14" spans="1:9">
      <c r="A14" s="14" t="s">
        <v>101</v>
      </c>
      <c r="B14" s="25">
        <v>0.7</v>
      </c>
      <c r="C14" s="25">
        <v>0.7</v>
      </c>
      <c r="D14" s="29">
        <f t="shared" si="1"/>
        <v>3.1009999999999995</v>
      </c>
    </row>
    <row r="15" spans="1:9">
      <c r="A15" s="14" t="s">
        <v>104</v>
      </c>
      <c r="B15" s="25">
        <v>0.6</v>
      </c>
      <c r="C15" s="25">
        <v>0.6</v>
      </c>
      <c r="D15" s="29">
        <f>C15*4.43</f>
        <v>2.6579999999999999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D15" sqref="D15"/>
    </sheetView>
  </sheetViews>
  <sheetFormatPr defaultRowHeight="15"/>
  <cols>
    <col min="1" max="1" width="46.28515625" bestFit="1" customWidth="1"/>
    <col min="2" max="2" width="32.28515625" bestFit="1" customWidth="1"/>
    <col min="3" max="3" width="31.140625" bestFit="1" customWidth="1"/>
    <col min="4" max="4" width="31.42578125" style="22" bestFit="1" customWidth="1"/>
    <col min="7" max="7" width="10.7109375" bestFit="1" customWidth="1"/>
  </cols>
  <sheetData>
    <row r="1" spans="1:9">
      <c r="A1" s="14" t="s">
        <v>24</v>
      </c>
      <c r="B1" s="22"/>
      <c r="C1" s="22"/>
    </row>
    <row r="2" spans="1:9">
      <c r="A2" s="14" t="s">
        <v>44</v>
      </c>
      <c r="B2" s="22"/>
      <c r="C2" s="22"/>
    </row>
    <row r="3" spans="1:9">
      <c r="A3" s="14" t="s">
        <v>45</v>
      </c>
      <c r="B3" s="22"/>
      <c r="C3" s="22"/>
    </row>
    <row r="4" spans="1:9">
      <c r="B4" s="22"/>
      <c r="C4" s="22"/>
    </row>
    <row r="5" spans="1:9" ht="21">
      <c r="A5" s="108" t="s">
        <v>74</v>
      </c>
      <c r="B5" s="23" t="s">
        <v>75</v>
      </c>
      <c r="C5" s="22"/>
    </row>
    <row r="6" spans="1:9">
      <c r="A6" t="s">
        <v>46</v>
      </c>
      <c r="B6" s="22"/>
      <c r="C6" s="22"/>
    </row>
    <row r="7" spans="1:9">
      <c r="A7" t="s">
        <v>47</v>
      </c>
      <c r="B7" s="22"/>
      <c r="C7" s="22"/>
    </row>
    <row r="8" spans="1:9">
      <c r="A8" t="s">
        <v>48</v>
      </c>
      <c r="B8" s="23" t="s">
        <v>110</v>
      </c>
      <c r="C8" s="22"/>
      <c r="G8" s="23"/>
      <c r="H8" s="23"/>
      <c r="I8" s="23"/>
    </row>
    <row r="9" spans="1:9">
      <c r="B9" s="22"/>
      <c r="C9" s="22"/>
      <c r="G9" s="23"/>
      <c r="H9" s="23"/>
      <c r="I9" s="23"/>
    </row>
    <row r="10" spans="1:9">
      <c r="A10" s="14" t="s">
        <v>50</v>
      </c>
      <c r="C10" s="23" t="s">
        <v>76</v>
      </c>
      <c r="D10" s="23" t="s">
        <v>77</v>
      </c>
      <c r="E10" s="23"/>
      <c r="F10" s="23"/>
      <c r="G10" s="23"/>
      <c r="H10" s="23"/>
      <c r="I10" s="23"/>
    </row>
    <row r="11" spans="1:9">
      <c r="A11" s="14"/>
      <c r="B11" s="23" t="s">
        <v>71</v>
      </c>
      <c r="C11" s="23" t="s">
        <v>78</v>
      </c>
      <c r="D11" s="23" t="s">
        <v>79</v>
      </c>
    </row>
    <row r="12" spans="1:9">
      <c r="A12" s="14" t="s">
        <v>100</v>
      </c>
      <c r="B12" s="28">
        <v>12</v>
      </c>
      <c r="C12" s="25">
        <f t="shared" ref="C12" si="0">B12/50</f>
        <v>0.24</v>
      </c>
      <c r="D12" s="29">
        <f t="shared" ref="D12" si="1">C12/3</f>
        <v>0.08</v>
      </c>
      <c r="E12" s="22"/>
      <c r="F12" s="22"/>
      <c r="G12" s="24"/>
      <c r="H12" s="26"/>
    </row>
    <row r="13" spans="1:9">
      <c r="A13" s="14" t="s">
        <v>102</v>
      </c>
      <c r="B13" s="28">
        <v>16</v>
      </c>
      <c r="C13" s="25">
        <f t="shared" ref="C13:C14" si="2">B13/50</f>
        <v>0.32</v>
      </c>
      <c r="D13" s="29">
        <f t="shared" ref="D13:D14" si="3">C13/3</f>
        <v>0.10666666666666667</v>
      </c>
    </row>
    <row r="14" spans="1:9">
      <c r="A14" s="14" t="s">
        <v>103</v>
      </c>
      <c r="B14" s="28">
        <v>15</v>
      </c>
      <c r="C14" s="25">
        <f t="shared" si="2"/>
        <v>0.3</v>
      </c>
      <c r="D14" s="29">
        <f t="shared" si="3"/>
        <v>9.9999999999999992E-2</v>
      </c>
    </row>
    <row r="15" spans="1:9">
      <c r="A15" s="14" t="s">
        <v>104</v>
      </c>
      <c r="B15" s="28">
        <v>25</v>
      </c>
      <c r="C15" s="25">
        <f>B15/50</f>
        <v>0.5</v>
      </c>
      <c r="D15" s="29">
        <f>C15/3</f>
        <v>0.16666666666666666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H17" sqref="H17"/>
    </sheetView>
  </sheetViews>
  <sheetFormatPr defaultRowHeight="15"/>
  <cols>
    <col min="1" max="1" width="13.5703125" bestFit="1" customWidth="1"/>
    <col min="2" max="2" width="42.7109375" customWidth="1"/>
    <col min="3" max="3" width="14.7109375" bestFit="1" customWidth="1"/>
    <col min="4" max="4" width="13.85546875" bestFit="1" customWidth="1"/>
    <col min="5" max="5" width="8.42578125" customWidth="1"/>
    <col min="7" max="7" width="14.140625" bestFit="1" customWidth="1"/>
  </cols>
  <sheetData>
    <row r="1" spans="1:7">
      <c r="A1" s="14" t="s">
        <v>24</v>
      </c>
      <c r="B1" s="22"/>
      <c r="C1" s="22"/>
      <c r="D1" s="22"/>
    </row>
    <row r="2" spans="1:7">
      <c r="A2" s="14" t="s">
        <v>44</v>
      </c>
      <c r="B2" s="22"/>
      <c r="C2" s="22"/>
      <c r="D2" s="22"/>
    </row>
    <row r="3" spans="1:7">
      <c r="A3" s="14" t="s">
        <v>45</v>
      </c>
      <c r="B3" s="22"/>
      <c r="C3" s="63" t="s">
        <v>112</v>
      </c>
      <c r="D3" s="22"/>
    </row>
    <row r="4" spans="1:7">
      <c r="A4" s="14"/>
      <c r="B4" s="86"/>
      <c r="C4" s="63"/>
      <c r="D4" s="86"/>
    </row>
    <row r="5" spans="1:7" ht="21">
      <c r="A5" s="14" t="s">
        <v>156</v>
      </c>
      <c r="B5" s="86"/>
      <c r="C5" s="63"/>
      <c r="D5" s="86"/>
    </row>
    <row r="6" spans="1:7">
      <c r="A6" s="14"/>
      <c r="B6" s="22"/>
      <c r="C6" s="22"/>
      <c r="D6" s="22"/>
    </row>
    <row r="7" spans="1:7" ht="15.75">
      <c r="A7" s="109" t="s">
        <v>155</v>
      </c>
      <c r="B7" s="110"/>
      <c r="C7" s="110"/>
      <c r="D7" s="110"/>
      <c r="E7" s="111"/>
      <c r="F7" s="111"/>
    </row>
    <row r="8" spans="1:7" ht="15.75" thickBot="1">
      <c r="B8" s="22"/>
      <c r="C8" s="22"/>
      <c r="D8" s="22"/>
    </row>
    <row r="9" spans="1:7" ht="18.75">
      <c r="A9" s="139" t="s">
        <v>88</v>
      </c>
      <c r="B9" s="139" t="s">
        <v>3</v>
      </c>
      <c r="C9" s="59" t="s">
        <v>89</v>
      </c>
      <c r="D9" s="59" t="s">
        <v>90</v>
      </c>
      <c r="E9" s="59" t="s">
        <v>108</v>
      </c>
      <c r="F9" s="59" t="s">
        <v>109</v>
      </c>
      <c r="G9" s="87" t="s">
        <v>142</v>
      </c>
    </row>
    <row r="10" spans="1:7">
      <c r="A10" s="140"/>
      <c r="B10" s="140"/>
      <c r="C10" s="49" t="s">
        <v>36</v>
      </c>
      <c r="D10" s="49" t="s">
        <v>36</v>
      </c>
      <c r="E10" s="49" t="s">
        <v>36</v>
      </c>
      <c r="F10" s="49" t="s">
        <v>36</v>
      </c>
      <c r="G10" s="49" t="s">
        <v>157</v>
      </c>
    </row>
    <row r="11" spans="1:7" ht="38.25">
      <c r="A11" s="53" t="s">
        <v>94</v>
      </c>
      <c r="B11" s="52" t="s">
        <v>179</v>
      </c>
      <c r="C11" s="53" t="s">
        <v>93</v>
      </c>
      <c r="D11" s="53">
        <v>6.2</v>
      </c>
      <c r="E11" s="53">
        <v>15.2</v>
      </c>
      <c r="F11" s="53">
        <v>21.3</v>
      </c>
      <c r="G11" s="53" t="s">
        <v>139</v>
      </c>
    </row>
    <row r="12" spans="1:7" ht="39" thickBot="1">
      <c r="A12" s="53" t="s">
        <v>97</v>
      </c>
      <c r="B12" s="52" t="s">
        <v>98</v>
      </c>
      <c r="C12" s="53" t="s">
        <v>93</v>
      </c>
      <c r="D12" s="53">
        <v>5.01</v>
      </c>
      <c r="E12" s="53">
        <v>16.399999999999999</v>
      </c>
      <c r="F12" s="53">
        <v>21.4</v>
      </c>
      <c r="G12" s="53" t="s">
        <v>139</v>
      </c>
    </row>
    <row r="13" spans="1:7" ht="38.25">
      <c r="A13" s="51" t="s">
        <v>91</v>
      </c>
      <c r="B13" s="50" t="s">
        <v>92</v>
      </c>
      <c r="C13" s="51" t="s">
        <v>93</v>
      </c>
      <c r="D13" s="51">
        <v>4.95</v>
      </c>
      <c r="E13" s="51">
        <v>16.399999999999999</v>
      </c>
      <c r="F13" s="51">
        <v>22.2</v>
      </c>
      <c r="G13" s="53" t="s">
        <v>139</v>
      </c>
    </row>
    <row r="14" spans="1:7" ht="39" thickBot="1">
      <c r="A14" s="60" t="s">
        <v>95</v>
      </c>
      <c r="B14" s="61" t="s">
        <v>96</v>
      </c>
      <c r="C14" s="60" t="s">
        <v>93</v>
      </c>
      <c r="D14" s="60">
        <v>5.27</v>
      </c>
      <c r="E14" s="60">
        <v>17.399999999999999</v>
      </c>
      <c r="F14" s="60">
        <v>22.8</v>
      </c>
      <c r="G14" s="53" t="s">
        <v>139</v>
      </c>
    </row>
  </sheetData>
  <mergeCells count="2">
    <mergeCell ref="A9:A10"/>
    <mergeCell ref="B9:B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P24"/>
  <sheetViews>
    <sheetView topLeftCell="A2" workbookViewId="0">
      <selection activeCell="A23" sqref="A23"/>
    </sheetView>
  </sheetViews>
  <sheetFormatPr defaultRowHeight="15"/>
  <cols>
    <col min="3" max="3" width="30.140625" bestFit="1" customWidth="1"/>
  </cols>
  <sheetData>
    <row r="3" spans="1:3" ht="15.75" thickBot="1"/>
    <row r="4" spans="1:3" ht="19.5" thickBot="1">
      <c r="C4" s="73" t="s">
        <v>24</v>
      </c>
    </row>
    <row r="6" spans="1:3" ht="15.75">
      <c r="A6" s="74" t="s">
        <v>120</v>
      </c>
    </row>
    <row r="7" spans="1:3" ht="15.75">
      <c r="A7" s="74" t="s">
        <v>121</v>
      </c>
    </row>
    <row r="10" spans="1:3" ht="15.75">
      <c r="A10" s="75" t="s">
        <v>122</v>
      </c>
    </row>
    <row r="11" spans="1:3">
      <c r="A11" s="76" t="s">
        <v>123</v>
      </c>
    </row>
    <row r="12" spans="1:3">
      <c r="A12" s="77" t="s">
        <v>124</v>
      </c>
    </row>
    <row r="13" spans="1:3">
      <c r="A13" s="77" t="s">
        <v>129</v>
      </c>
    </row>
    <row r="14" spans="1:3">
      <c r="A14" s="77" t="s">
        <v>125</v>
      </c>
    </row>
    <row r="15" spans="1:3">
      <c r="A15" s="78" t="s">
        <v>126</v>
      </c>
    </row>
    <row r="16" spans="1:3">
      <c r="A16" s="79" t="s">
        <v>130</v>
      </c>
    </row>
    <row r="17" spans="1:16">
      <c r="A17" s="79"/>
    </row>
    <row r="18" spans="1:16">
      <c r="A18" s="80" t="s">
        <v>127</v>
      </c>
    </row>
    <row r="19" spans="1:16">
      <c r="A19" s="77" t="s">
        <v>131</v>
      </c>
    </row>
    <row r="20" spans="1:16">
      <c r="A20" s="77" t="s">
        <v>140</v>
      </c>
      <c r="P20" t="s">
        <v>132</v>
      </c>
    </row>
    <row r="21" spans="1:16">
      <c r="A21" s="77" t="s">
        <v>141</v>
      </c>
      <c r="P21" t="s">
        <v>133</v>
      </c>
    </row>
    <row r="22" spans="1:16">
      <c r="A22" s="77" t="s">
        <v>128</v>
      </c>
      <c r="P22" t="s">
        <v>134</v>
      </c>
    </row>
    <row r="23" spans="1:16">
      <c r="A23" s="77"/>
    </row>
    <row r="24" spans="1:16">
      <c r="A24" s="77" t="s">
        <v>135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Quadro Generale</vt:lpstr>
      <vt:lpstr>OD-tit-con-tiosolf.</vt:lpstr>
      <vt:lpstr>Nitrati</vt:lpstr>
      <vt:lpstr>Fosfati Totali</vt:lpstr>
      <vt:lpstr>analisi-Savi-Lab_Serv</vt:lpstr>
      <vt:lpstr>NOTE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</dc:creator>
  <cp:lastModifiedBy>Sandro</cp:lastModifiedBy>
  <cp:lastPrinted>2018-04-11T15:58:57Z</cp:lastPrinted>
  <dcterms:created xsi:type="dcterms:W3CDTF">2018-04-11T15:45:44Z</dcterms:created>
  <dcterms:modified xsi:type="dcterms:W3CDTF">2018-06-10T17:36:05Z</dcterms:modified>
</cp:coreProperties>
</file>